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76" yWindow="560" windowWidth="25600" windowHeight="14620" activeTab="0"/>
  </bookViews>
  <sheets>
    <sheet name="UNIFAC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<sst xmlns="http://schemas.openxmlformats.org/spreadsheetml/2006/main" count="63" uniqueCount="63">
  <si>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CH3-CH2NH-CH2-CH3</t>
  </si>
  <si>
    <t>CH3-(CH2)5-CH3</t>
  </si>
  <si>
    <t>CH3</t>
  </si>
  <si>
    <t>CH2</t>
  </si>
  <si>
    <t>CH2NH</t>
  </si>
  <si>
    <t xml:space="preserve">Temperatura de la mezcla </t>
  </si>
  <si>
    <t>Composición de la mezcla</t>
  </si>
  <si>
    <t>K</t>
  </si>
  <si>
    <t xml:space="preserve">Numero de componentes </t>
  </si>
  <si>
    <t>NC</t>
  </si>
  <si>
    <t>Formulas moleculares</t>
  </si>
  <si>
    <t>Compuestos</t>
  </si>
  <si>
    <t>A</t>
  </si>
  <si>
    <t>B</t>
  </si>
  <si>
    <t>n-heptano (B)</t>
  </si>
  <si>
    <t>PARAMETROS GENERALES</t>
  </si>
  <si>
    <t>PARAMETROS DE LAS SUSTANCIAS PURAS</t>
  </si>
  <si>
    <t>Area funcional relativa (Qx)</t>
  </si>
  <si>
    <t>Volumen funcional relativo (Rx)</t>
  </si>
  <si>
    <t>R=</t>
  </si>
  <si>
    <t>Q=</t>
  </si>
  <si>
    <t>PARAMETROS DE LAS SUSTANCIAS EN MEZCLA</t>
  </si>
  <si>
    <t>v=</t>
  </si>
  <si>
    <t>Matriz de parametros de energía (amk)</t>
  </si>
  <si>
    <t>a=</t>
  </si>
  <si>
    <t>EVALUACION DE LOS PARAMETROS DE LA MEZCLA</t>
  </si>
  <si>
    <t>Volumenes moleculares relativos (ri)</t>
  </si>
  <si>
    <t>r</t>
  </si>
  <si>
    <t>x (A)</t>
  </si>
  <si>
    <t>x (B)</t>
  </si>
  <si>
    <t>Area molecular relativa (qi)</t>
  </si>
  <si>
    <t>q</t>
  </si>
  <si>
    <t>Area parcial de grupo funcional (eki)</t>
  </si>
  <si>
    <t>eki</t>
  </si>
  <si>
    <t>Energia fraccional por grupo funcional (sk)</t>
  </si>
  <si>
    <t>sk</t>
  </si>
  <si>
    <t>Numero de grupos</t>
  </si>
  <si>
    <t>NG</t>
  </si>
  <si>
    <t>J</t>
  </si>
  <si>
    <t>Area fraccional evaluada en reparto (Li)</t>
  </si>
  <si>
    <t>L</t>
  </si>
  <si>
    <t>Coeficiente de actividad residual</t>
  </si>
  <si>
    <t>Coeficientes de actividad combinatorio</t>
  </si>
  <si>
    <t>Coeficiente de actividad UNIFAC</t>
  </si>
  <si>
    <t>METODO UNIFAC PARA COEFICIENTES DE ACTIVIDAD</t>
  </si>
  <si>
    <t>Matriz de frecuencia de grupos secundarios (vx) para cada compuesto</t>
  </si>
  <si>
    <t>Tau</t>
  </si>
  <si>
    <t>Energia funcional por interaccion de grupos funcionales</t>
  </si>
  <si>
    <t>Area Fraccional por grupo funcional</t>
  </si>
  <si>
    <t>Energia parcial por grupo funcional en cada especie</t>
  </si>
  <si>
    <t>Volumen fraccional Evaluado en reparto (Ji)</t>
  </si>
  <si>
    <t>Ln gamma1R</t>
  </si>
  <si>
    <t>Ln gamma2R</t>
  </si>
  <si>
    <t>Ln gamma1C</t>
  </si>
  <si>
    <t>Ln gamma2C</t>
  </si>
  <si>
    <t>gamma1</t>
  </si>
  <si>
    <t>gamma2</t>
  </si>
  <si>
    <t>Autor: Paula Pinto</t>
  </si>
  <si>
    <t>Curso: Termodinámica</t>
  </si>
  <si>
    <t>Fecha: Mayo 2014</t>
  </si>
  <si>
    <t>dietilamina (A)</t>
  </si>
  <si>
    <t>beta</t>
  </si>
  <si>
    <t>Phi o theta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</si>
</sst>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</numFmts>
  <fonts count="46">
    <font>
      <sz val="10"/>
      <name val="Arial"/>
      <family val="0"/>
    </font>
    <font>
      <sz val="8"/>
      <name val="Arial"/>
      <family val="0"/>
    </font>
    <font>
      <sz val="8"/>
      <name val="Euclid Symbol"/>
      <family val="1"/>
    </font>
    <font>
      <b/>
      <sz val="12"/>
      <color indexed="9"/>
      <name val="Arial"/>
      <family val="0"/>
    </font>
    <font>
      <sz val="12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6"/>
      <color indexed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b/>
      <i/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12" borderId="11" xfId="0" applyFont="1" applyFill="1" applyBorder="1" applyAlignment="1">
      <alignment horizontal="center" wrapText="1"/>
    </xf>
    <xf numFmtId="0" fontId="1" fillId="12" borderId="14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wrapText="1"/>
    </xf>
    <xf numFmtId="0" fontId="1" fillId="12" borderId="13" xfId="0" applyFont="1" applyFill="1" applyBorder="1" applyAlignment="1">
      <alignment wrapText="1"/>
    </xf>
    <xf numFmtId="177" fontId="1" fillId="12" borderId="0" xfId="0" applyNumberFormat="1" applyFont="1" applyFill="1" applyBorder="1" applyAlignment="1">
      <alignment horizontal="center" wrapText="1"/>
    </xf>
    <xf numFmtId="177" fontId="1" fillId="12" borderId="11" xfId="0" applyNumberFormat="1" applyFont="1" applyFill="1" applyBorder="1" applyAlignment="1">
      <alignment horizontal="center" wrapText="1"/>
    </xf>
    <xf numFmtId="177" fontId="1" fillId="12" borderId="13" xfId="0" applyNumberFormat="1" applyFont="1" applyFill="1" applyBorder="1" applyAlignment="1">
      <alignment horizontal="center" wrapText="1"/>
    </xf>
    <xf numFmtId="177" fontId="1" fillId="12" borderId="14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177" fontId="4" fillId="12" borderId="11" xfId="0" applyNumberFormat="1" applyFont="1" applyFill="1" applyBorder="1" applyAlignment="1">
      <alignment horizontal="center" wrapText="1"/>
    </xf>
    <xf numFmtId="177" fontId="4" fillId="12" borderId="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7" fontId="4" fillId="12" borderId="14" xfId="0" applyNumberFormat="1" applyFont="1" applyFill="1" applyBorder="1" applyAlignment="1">
      <alignment horizontal="center" wrapText="1"/>
    </xf>
    <xf numFmtId="177" fontId="4" fillId="12" borderId="13" xfId="0" applyNumberFormat="1" applyFont="1" applyFill="1" applyBorder="1" applyAlignment="1">
      <alignment horizontal="center" wrapText="1"/>
    </xf>
    <xf numFmtId="0" fontId="6" fillId="9" borderId="15" xfId="0" applyFont="1" applyFill="1" applyBorder="1" applyAlignment="1">
      <alignment wrapText="1"/>
    </xf>
    <xf numFmtId="177" fontId="6" fillId="9" borderId="16" xfId="0" applyNumberFormat="1" applyFont="1" applyFill="1" applyBorder="1" applyAlignment="1">
      <alignment horizontal="center" wrapText="1"/>
    </xf>
    <xf numFmtId="0" fontId="6" fillId="9" borderId="17" xfId="0" applyFont="1" applyFill="1" applyBorder="1" applyAlignment="1">
      <alignment wrapText="1"/>
    </xf>
    <xf numFmtId="177" fontId="6" fillId="9" borderId="18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3" fillId="38" borderId="13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center" wrapText="1"/>
    </xf>
    <xf numFmtId="0" fontId="3" fillId="39" borderId="21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horizontal="center" wrapText="1"/>
    </xf>
    <xf numFmtId="0" fontId="6" fillId="9" borderId="22" xfId="0" applyFont="1" applyFill="1" applyBorder="1" applyAlignment="1">
      <alignment horizontal="center" wrapText="1"/>
    </xf>
    <xf numFmtId="0" fontId="6" fillId="9" borderId="2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50" zoomScaleNormal="150" workbookViewId="0" topLeftCell="A1">
      <selection activeCell="C7" sqref="C7"/>
    </sheetView>
  </sheetViews>
  <sheetFormatPr defaultColWidth="11.57421875" defaultRowHeight="12.75"/>
  <cols>
    <col min="1" max="1" width="17.7109375" style="2" customWidth="1"/>
    <col min="2" max="2" width="12.00390625" style="2" customWidth="1"/>
    <col min="3" max="3" width="15.8515625" style="2" customWidth="1"/>
    <col min="4" max="4" width="12.00390625" style="2" customWidth="1"/>
    <col min="5" max="5" width="9.140625" style="2" customWidth="1"/>
    <col min="6" max="6" width="10.7109375" style="2" customWidth="1"/>
    <col min="7" max="7" width="7.7109375" style="2" customWidth="1"/>
    <col min="8" max="8" width="10.421875" style="2" customWidth="1"/>
    <col min="9" max="9" width="10.140625" style="2" customWidth="1"/>
    <col min="10" max="10" width="9.7109375" style="2" customWidth="1"/>
    <col min="11" max="11" width="9.28125" style="2" customWidth="1"/>
    <col min="12" max="12" width="8.140625" style="2" customWidth="1"/>
    <col min="13" max="13" width="8.421875" style="2" customWidth="1"/>
    <col min="14" max="14" width="9.140625" style="2" customWidth="1"/>
    <col min="15" max="15" width="8.28125" style="2" customWidth="1"/>
    <col min="16" max="16" width="9.28125" style="2" customWidth="1"/>
    <col min="17" max="17" width="7.28125" style="2" customWidth="1"/>
    <col min="18" max="18" width="9.28125" style="2" customWidth="1"/>
    <col min="19" max="19" width="7.8515625" style="2" customWidth="1"/>
    <col min="20" max="20" width="10.8515625" style="2" customWidth="1"/>
    <col min="21" max="21" width="8.421875" style="2" customWidth="1"/>
    <col min="22" max="16384" width="11.421875" style="2" customWidth="1"/>
  </cols>
  <sheetData>
    <row r="1" spans="1:22" ht="18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" ht="16.5">
      <c r="A2" s="26" t="s">
        <v>11</v>
      </c>
      <c r="B2" s="26" t="s">
        <v>60</v>
      </c>
    </row>
    <row r="3" spans="1:2" ht="18" thickBot="1">
      <c r="A3" s="26"/>
      <c r="B3" s="26" t="s">
        <v>14</v>
      </c>
    </row>
    <row r="4" spans="1:18" s="12" customFormat="1" ht="15">
      <c r="A4" s="44" t="s">
        <v>15</v>
      </c>
      <c r="B4" s="45"/>
      <c r="C4" s="46"/>
      <c r="D4" s="40" t="s">
        <v>16</v>
      </c>
      <c r="E4" s="41"/>
      <c r="F4" s="41"/>
      <c r="G4" s="41"/>
      <c r="H4" s="42"/>
      <c r="I4" s="62" t="s">
        <v>21</v>
      </c>
      <c r="J4" s="63"/>
      <c r="K4" s="63"/>
      <c r="L4" s="63"/>
      <c r="M4" s="63"/>
      <c r="N4" s="63"/>
      <c r="O4" s="63"/>
      <c r="P4" s="63"/>
      <c r="Q4" s="63"/>
      <c r="R4" s="64"/>
    </row>
    <row r="5" spans="1:18" s="1" customFormat="1" ht="23.25" customHeight="1">
      <c r="A5" s="38" t="s">
        <v>5</v>
      </c>
      <c r="B5" s="15">
        <v>294</v>
      </c>
      <c r="C5" s="5" t="s">
        <v>7</v>
      </c>
      <c r="D5" s="3"/>
      <c r="E5" s="57" t="s">
        <v>18</v>
      </c>
      <c r="F5" s="57"/>
      <c r="G5" s="57" t="s">
        <v>17</v>
      </c>
      <c r="H5" s="59"/>
      <c r="I5" s="56" t="s">
        <v>45</v>
      </c>
      <c r="J5" s="57"/>
      <c r="K5" s="57"/>
      <c r="L5" s="4"/>
      <c r="M5" s="4"/>
      <c r="N5" s="4"/>
      <c r="O5" s="57" t="s">
        <v>23</v>
      </c>
      <c r="P5" s="57"/>
      <c r="Q5" s="57"/>
      <c r="R5" s="59"/>
    </row>
    <row r="6" spans="1:18" s="1" customFormat="1" ht="9.75">
      <c r="A6" s="43" t="s">
        <v>6</v>
      </c>
      <c r="B6" s="14" t="s">
        <v>28</v>
      </c>
      <c r="C6" s="16">
        <v>0.5</v>
      </c>
      <c r="D6" s="17" t="s">
        <v>2</v>
      </c>
      <c r="E6" s="39" t="s">
        <v>19</v>
      </c>
      <c r="F6" s="15">
        <v>0.9011</v>
      </c>
      <c r="G6" s="39" t="s">
        <v>20</v>
      </c>
      <c r="H6" s="16">
        <v>0.848</v>
      </c>
      <c r="I6" s="58" t="s">
        <v>22</v>
      </c>
      <c r="J6" s="15">
        <v>2</v>
      </c>
      <c r="K6" s="15">
        <v>2</v>
      </c>
      <c r="L6" s="4"/>
      <c r="M6" s="4"/>
      <c r="N6" s="4"/>
      <c r="O6" s="39" t="s">
        <v>24</v>
      </c>
      <c r="P6" s="15">
        <v>0</v>
      </c>
      <c r="Q6" s="15">
        <v>0</v>
      </c>
      <c r="R6" s="16">
        <v>255.7</v>
      </c>
    </row>
    <row r="7" spans="1:18" s="1" customFormat="1" ht="9.75">
      <c r="A7" s="43"/>
      <c r="B7" s="14" t="s">
        <v>29</v>
      </c>
      <c r="C7" s="16">
        <f>1-C6</f>
        <v>0.5</v>
      </c>
      <c r="D7" s="17" t="s">
        <v>3</v>
      </c>
      <c r="E7" s="39"/>
      <c r="F7" s="15">
        <v>0.6744</v>
      </c>
      <c r="G7" s="39"/>
      <c r="H7" s="16">
        <v>0.54</v>
      </c>
      <c r="I7" s="58"/>
      <c r="J7" s="15">
        <v>1</v>
      </c>
      <c r="K7" s="15">
        <v>5</v>
      </c>
      <c r="L7" s="4"/>
      <c r="M7" s="4"/>
      <c r="N7" s="4"/>
      <c r="O7" s="39"/>
      <c r="P7" s="15">
        <v>0</v>
      </c>
      <c r="Q7" s="15">
        <v>0</v>
      </c>
      <c r="R7" s="16">
        <v>255.7</v>
      </c>
    </row>
    <row r="8" spans="1:18" s="1" customFormat="1" ht="21.75">
      <c r="A8" s="38" t="s">
        <v>8</v>
      </c>
      <c r="B8" s="4" t="s">
        <v>9</v>
      </c>
      <c r="C8" s="16">
        <v>2</v>
      </c>
      <c r="D8" s="17" t="s">
        <v>4</v>
      </c>
      <c r="E8" s="39"/>
      <c r="F8" s="15">
        <v>1.207</v>
      </c>
      <c r="G8" s="39"/>
      <c r="H8" s="16">
        <v>0.936</v>
      </c>
      <c r="I8" s="58"/>
      <c r="J8" s="15">
        <v>1</v>
      </c>
      <c r="K8" s="15">
        <v>0</v>
      </c>
      <c r="L8" s="4"/>
      <c r="M8" s="4"/>
      <c r="N8" s="4"/>
      <c r="O8" s="39"/>
      <c r="P8" s="15">
        <v>65.33</v>
      </c>
      <c r="Q8" s="15">
        <v>65.33</v>
      </c>
      <c r="R8" s="16">
        <v>0</v>
      </c>
    </row>
    <row r="9" spans="1:18" s="1" customFormat="1" ht="9.75">
      <c r="A9" s="43" t="s">
        <v>10</v>
      </c>
      <c r="B9" s="4" t="s">
        <v>12</v>
      </c>
      <c r="C9" s="16" t="s">
        <v>0</v>
      </c>
      <c r="D9" s="3"/>
      <c r="E9" s="6"/>
      <c r="F9" s="4"/>
      <c r="G9" s="6"/>
      <c r="H9" s="5"/>
      <c r="I9" s="3"/>
      <c r="J9" s="4"/>
      <c r="K9" s="4"/>
      <c r="L9" s="4"/>
      <c r="M9" s="4"/>
      <c r="N9" s="4"/>
      <c r="O9" s="6"/>
      <c r="P9" s="4"/>
      <c r="Q9" s="4"/>
      <c r="R9" s="5"/>
    </row>
    <row r="10" spans="1:18" s="1" customFormat="1" ht="9.75">
      <c r="A10" s="43"/>
      <c r="B10" s="4" t="s">
        <v>13</v>
      </c>
      <c r="C10" s="16" t="s">
        <v>1</v>
      </c>
      <c r="D10" s="3"/>
      <c r="E10" s="6"/>
      <c r="F10" s="4"/>
      <c r="G10" s="6"/>
      <c r="H10" s="5"/>
      <c r="I10" s="3"/>
      <c r="J10" s="4"/>
      <c r="K10" s="4"/>
      <c r="L10" s="4"/>
      <c r="M10" s="4"/>
      <c r="N10" s="4"/>
      <c r="O10" s="6"/>
      <c r="P10" s="4"/>
      <c r="Q10" s="4"/>
      <c r="R10" s="5"/>
    </row>
    <row r="11" spans="1:18" s="1" customFormat="1" ht="10.5">
      <c r="A11" s="38" t="s">
        <v>36</v>
      </c>
      <c r="B11" s="4" t="s">
        <v>37</v>
      </c>
      <c r="C11" s="16">
        <v>3</v>
      </c>
      <c r="D11" s="3"/>
      <c r="E11" s="6"/>
      <c r="F11" s="4"/>
      <c r="G11" s="6"/>
      <c r="H11" s="5"/>
      <c r="I11" s="3"/>
      <c r="J11" s="4"/>
      <c r="K11" s="4"/>
      <c r="L11" s="4"/>
      <c r="M11" s="4"/>
      <c r="N11" s="4"/>
      <c r="O11" s="6"/>
      <c r="P11" s="4"/>
      <c r="Q11" s="4"/>
      <c r="R11" s="5"/>
    </row>
    <row r="12" spans="1:18" s="1" customFormat="1" ht="9.75">
      <c r="A12" s="3"/>
      <c r="B12" s="4"/>
      <c r="C12" s="5"/>
      <c r="D12" s="3"/>
      <c r="E12" s="6"/>
      <c r="F12" s="4"/>
      <c r="G12" s="6"/>
      <c r="H12" s="5"/>
      <c r="I12" s="3"/>
      <c r="J12" s="4"/>
      <c r="K12" s="4"/>
      <c r="L12" s="4"/>
      <c r="M12" s="4"/>
      <c r="N12" s="4"/>
      <c r="O12" s="6"/>
      <c r="P12" s="4"/>
      <c r="Q12" s="4"/>
      <c r="R12" s="5"/>
    </row>
    <row r="13" spans="1:18" s="1" customFormat="1" ht="9.75">
      <c r="A13" s="3"/>
      <c r="B13" s="4"/>
      <c r="C13" s="5"/>
      <c r="D13" s="3"/>
      <c r="E13" s="6"/>
      <c r="F13" s="4"/>
      <c r="G13" s="6"/>
      <c r="H13" s="5"/>
      <c r="I13" s="3"/>
      <c r="J13" s="4"/>
      <c r="K13" s="4"/>
      <c r="L13" s="4"/>
      <c r="M13" s="4"/>
      <c r="N13" s="4"/>
      <c r="O13" s="6"/>
      <c r="P13" s="4"/>
      <c r="Q13" s="4"/>
      <c r="R13" s="5"/>
    </row>
    <row r="14" spans="1:18" s="1" customFormat="1" ht="10.5" thickBot="1">
      <c r="A14" s="7"/>
      <c r="B14" s="9"/>
      <c r="C14" s="10"/>
      <c r="D14" s="7"/>
      <c r="E14" s="8"/>
      <c r="F14" s="9"/>
      <c r="G14" s="8"/>
      <c r="H14" s="10"/>
      <c r="I14" s="7"/>
      <c r="J14" s="9"/>
      <c r="K14" s="9"/>
      <c r="L14" s="9"/>
      <c r="M14" s="9"/>
      <c r="N14" s="9"/>
      <c r="O14" s="8"/>
      <c r="P14" s="9"/>
      <c r="Q14" s="9"/>
      <c r="R14" s="10"/>
    </row>
    <row r="15" spans="1:22" s="1" customFormat="1" ht="16.5" customHeight="1" thickBot="1">
      <c r="A15" s="66" t="s">
        <v>25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s="1" customFormat="1" ht="30.75" customHeight="1">
      <c r="A16" s="51" t="s">
        <v>26</v>
      </c>
      <c r="B16" s="53"/>
      <c r="C16" s="51" t="s">
        <v>30</v>
      </c>
      <c r="D16" s="52"/>
      <c r="E16" s="51" t="s">
        <v>32</v>
      </c>
      <c r="F16" s="52"/>
      <c r="G16" s="53"/>
      <c r="H16" s="51" t="s">
        <v>47</v>
      </c>
      <c r="I16" s="52"/>
      <c r="J16" s="52"/>
      <c r="K16" s="53"/>
      <c r="L16" s="51" t="s">
        <v>49</v>
      </c>
      <c r="M16" s="52"/>
      <c r="N16" s="53"/>
      <c r="O16" s="47" t="s">
        <v>48</v>
      </c>
      <c r="P16" s="48"/>
      <c r="Q16" s="51" t="s">
        <v>34</v>
      </c>
      <c r="R16" s="53"/>
      <c r="S16" s="51" t="s">
        <v>50</v>
      </c>
      <c r="T16" s="53"/>
      <c r="U16" s="51" t="s">
        <v>39</v>
      </c>
      <c r="V16" s="53"/>
    </row>
    <row r="17" spans="1:22" s="1" customFormat="1" ht="12.75" customHeight="1">
      <c r="A17" s="60" t="s">
        <v>27</v>
      </c>
      <c r="B17" s="18">
        <f>(J6*$F$6)+(J7*$F$7)+(J8*$F$8)</f>
        <v>3.6836</v>
      </c>
      <c r="C17" s="60" t="s">
        <v>31</v>
      </c>
      <c r="D17" s="20">
        <f>(J6*H6)+(J7*H7)+(J8*H8)</f>
        <v>3.1719999999999997</v>
      </c>
      <c r="E17" s="49" t="s">
        <v>33</v>
      </c>
      <c r="F17" s="22">
        <f>(J6*H6)/$D$17</f>
        <v>0.5346784363177806</v>
      </c>
      <c r="G17" s="23">
        <f>(K6*H6)/$D$18</f>
        <v>0.38580527752502275</v>
      </c>
      <c r="H17" s="54" t="s">
        <v>46</v>
      </c>
      <c r="I17" s="22">
        <f>EXP(-P6/$B$5)</f>
        <v>1</v>
      </c>
      <c r="J17" s="22">
        <f aca="true" t="shared" si="0" ref="J17:K19">EXP(-Q6/$B$5)</f>
        <v>1</v>
      </c>
      <c r="K17" s="23">
        <f t="shared" si="0"/>
        <v>0.41906556518087135</v>
      </c>
      <c r="L17" s="69" t="s">
        <v>61</v>
      </c>
      <c r="M17" s="22">
        <f>(F17*$I$17)+(F18*$I$18)+(F19*$I$19)</f>
        <v>0.9412038798233682</v>
      </c>
      <c r="N17" s="23">
        <f>(G17*$I$17)+(G18*$I$18)+(G19*$I$19)</f>
        <v>1</v>
      </c>
      <c r="O17" s="75" t="s">
        <v>62</v>
      </c>
      <c r="P17" s="23">
        <f>(($C$6*$D$17*F17)+($C$7*$D$18*G17))/(($C$6*$D$17)+($C$7*$D$18))</f>
        <v>0.4482029598308668</v>
      </c>
      <c r="Q17" s="60" t="s">
        <v>35</v>
      </c>
      <c r="R17" s="23">
        <f>($P$17*I17)+($P$18*I18)+($P$19*I19)</f>
        <v>0.9753565944502807</v>
      </c>
      <c r="S17" s="60" t="s">
        <v>38</v>
      </c>
      <c r="T17" s="23">
        <f>B17/(($B$17*$C$6)+($B$18*$C$7))</f>
        <v>0.8317189369820949</v>
      </c>
      <c r="U17" s="60" t="s">
        <v>40</v>
      </c>
      <c r="V17" s="23">
        <f>D17/(($D$17*$C$6)+($D$18*$C$7))</f>
        <v>0.8382663847780126</v>
      </c>
    </row>
    <row r="18" spans="1:22" s="1" customFormat="1" ht="13.5" customHeight="1" thickBot="1">
      <c r="A18" s="61"/>
      <c r="B18" s="19">
        <f>(K6*$F$6)+(K7*$F$7)+(K8*$F$8)</f>
        <v>5.1742</v>
      </c>
      <c r="C18" s="61"/>
      <c r="D18" s="21">
        <f>(K6*H6)+(K7*H7)+(K8*H8)</f>
        <v>4.396</v>
      </c>
      <c r="E18" s="49"/>
      <c r="F18" s="22">
        <f>(J7*H7)/$D$17</f>
        <v>0.1702395964691047</v>
      </c>
      <c r="G18" s="23">
        <f>(K7*H7)/$D$18</f>
        <v>0.6141947224749773</v>
      </c>
      <c r="H18" s="54"/>
      <c r="I18" s="22">
        <f>EXP(-P7/$B$5)</f>
        <v>1</v>
      </c>
      <c r="J18" s="22">
        <f t="shared" si="0"/>
        <v>1</v>
      </c>
      <c r="K18" s="23">
        <f t="shared" si="0"/>
        <v>0.41906556518087135</v>
      </c>
      <c r="L18" s="69"/>
      <c r="M18" s="22">
        <f>(F17*$J$17)+(F18*$J$18)+(F19*$J$19)</f>
        <v>0.9412038798233682</v>
      </c>
      <c r="N18" s="23">
        <f>(G17*$J$17)+(G18*$J$18)+(G19*$J$19)</f>
        <v>1</v>
      </c>
      <c r="O18" s="75"/>
      <c r="P18" s="23">
        <f>(($C$6*$D$17*F18)+($C$7*$D$18*G18))/(($C$6*$D$17)+($C$7*$D$18))</f>
        <v>0.4281183932346724</v>
      </c>
      <c r="Q18" s="60"/>
      <c r="R18" s="23">
        <f>($P$17*J17)+($P$18*J18)+($P$19*J19)</f>
        <v>0.9753565944502807</v>
      </c>
      <c r="S18" s="61"/>
      <c r="T18" s="25">
        <f>B18/(($B$17*$C$6)+($B$18*$C$7))</f>
        <v>1.168281063017905</v>
      </c>
      <c r="U18" s="61"/>
      <c r="V18" s="25">
        <f>D18/(($D$17*$C$6)+($D$18*$C$7))</f>
        <v>1.1617336152219873</v>
      </c>
    </row>
    <row r="19" spans="5:18" s="1" customFormat="1" ht="13.5" customHeight="1" thickBot="1">
      <c r="E19" s="50"/>
      <c r="F19" s="24">
        <f>(J8*H8)/$D$17</f>
        <v>0.2950819672131148</v>
      </c>
      <c r="G19" s="25">
        <f>(K8*H8)/$D$18</f>
        <v>0</v>
      </c>
      <c r="H19" s="55"/>
      <c r="I19" s="24">
        <f>EXP(-P8/$B$5)</f>
        <v>0.8007464816236364</v>
      </c>
      <c r="J19" s="24">
        <f t="shared" si="0"/>
        <v>0.8007464816236364</v>
      </c>
      <c r="K19" s="25">
        <f t="shared" si="0"/>
        <v>1</v>
      </c>
      <c r="L19" s="70"/>
      <c r="M19" s="24">
        <f>(F17*$K$17)+(F18*$K$18)+(F19*$K$19)</f>
        <v>0.5904888410291389</v>
      </c>
      <c r="N19" s="25">
        <f>(G17*$K$17)+(G18*$K$18)+(G19*$K$19)</f>
        <v>0.41906556518087135</v>
      </c>
      <c r="O19" s="76"/>
      <c r="P19" s="25">
        <f>(($C$6*$D$17*F19)+($C$7*$D$18*G19))/(($C$6*$D$17)+($C$7*$D$18))</f>
        <v>0.1236786469344609</v>
      </c>
      <c r="Q19" s="61"/>
      <c r="R19" s="25">
        <f>($P$17*K17)+($P$18*K18)+($P$19*K19)</f>
        <v>0.490914750036937</v>
      </c>
    </row>
    <row r="20" s="1" customFormat="1" ht="9.75"/>
    <row r="21" s="1" customFormat="1" ht="10.5" thickBot="1"/>
    <row r="22" spans="1:6" s="13" customFormat="1" ht="32.25" customHeight="1">
      <c r="A22" s="67" t="s">
        <v>41</v>
      </c>
      <c r="B22" s="68"/>
      <c r="C22" s="71" t="s">
        <v>42</v>
      </c>
      <c r="D22" s="72"/>
      <c r="E22" s="73" t="s">
        <v>43</v>
      </c>
      <c r="F22" s="74"/>
    </row>
    <row r="23" spans="1:6" s="1" customFormat="1" ht="30">
      <c r="A23" s="27" t="s">
        <v>51</v>
      </c>
      <c r="B23" s="28">
        <f>D17*(1-(($P$17*(M17/$R$17)-F17*LN(M17/$R$17))+($P$18*(M18/$R$18)-F18*LN(M18/$R$18))+($P$19*(M19/$R$19)-F19*LN(M19/$R$19))))</f>
        <v>0.11092131927589766</v>
      </c>
      <c r="C23" s="27" t="s">
        <v>53</v>
      </c>
      <c r="D23" s="29">
        <f>1-T17+LN(T17)-(5*D17)*(1-(T17/V17)+LN(T17/V17))</f>
        <v>-0.015493328491392558</v>
      </c>
      <c r="E23" s="33" t="s">
        <v>55</v>
      </c>
      <c r="F23" s="34">
        <f>EXP(B23+D23)</f>
        <v>1.100129599712183</v>
      </c>
    </row>
    <row r="24" spans="1:11" s="1" customFormat="1" ht="30.75" thickBot="1">
      <c r="A24" s="30" t="s">
        <v>52</v>
      </c>
      <c r="B24" s="31">
        <f>D18*(1-(($P$17*(N17/$R$17)-G17*LN(N17/$R$17))+($P$18*(N18/$R$18)-G18*LN(N18/$R$18))+($P$19*(N19/$R$19)-G19*LN(N19/$R$19))))</f>
        <v>0.09193042954895347</v>
      </c>
      <c r="C24" s="30" t="s">
        <v>54</v>
      </c>
      <c r="D24" s="32">
        <f>1-T18+LN(T18)-(5*D18)*(1-(T18/V18)+LN(T18/V18))</f>
        <v>-0.012399794524404045</v>
      </c>
      <c r="E24" s="35" t="s">
        <v>56</v>
      </c>
      <c r="F24" s="36">
        <f>EXP(B24+D24)</f>
        <v>1.082778729974322</v>
      </c>
      <c r="J24" s="13"/>
      <c r="K24" s="13"/>
    </row>
    <row r="25" s="1" customFormat="1" ht="9.75"/>
    <row r="26" s="1" customFormat="1" ht="9.75"/>
    <row r="27" s="1" customFormat="1" ht="10.5">
      <c r="A27" s="11"/>
    </row>
    <row r="28" s="1" customFormat="1" ht="9.75">
      <c r="A28" s="37" t="s">
        <v>57</v>
      </c>
    </row>
    <row r="29" s="1" customFormat="1" ht="9.75">
      <c r="A29" s="37" t="s">
        <v>58</v>
      </c>
    </row>
    <row r="30" s="1" customFormat="1" ht="9.75">
      <c r="A30" s="37" t="s">
        <v>59</v>
      </c>
    </row>
    <row r="31" s="1" customFormat="1" ht="9.75"/>
    <row r="32" s="1" customFormat="1" ht="9.75"/>
    <row r="33" s="1" customFormat="1" ht="9.75"/>
    <row r="34" s="1" customFormat="1" ht="9.75"/>
  </sheetData>
  <sheetProtection/>
  <mergeCells count="36">
    <mergeCell ref="A1:V1"/>
    <mergeCell ref="U16:V16"/>
    <mergeCell ref="U17:U18"/>
    <mergeCell ref="A15:V15"/>
    <mergeCell ref="A22:B22"/>
    <mergeCell ref="L16:N16"/>
    <mergeCell ref="L17:L19"/>
    <mergeCell ref="C22:D22"/>
    <mergeCell ref="E22:F22"/>
    <mergeCell ref="O17:O19"/>
    <mergeCell ref="Q16:R16"/>
    <mergeCell ref="Q17:Q19"/>
    <mergeCell ref="S16:T16"/>
    <mergeCell ref="S17:S18"/>
    <mergeCell ref="I4:R4"/>
    <mergeCell ref="A16:B16"/>
    <mergeCell ref="A17:A18"/>
    <mergeCell ref="C16:D16"/>
    <mergeCell ref="C17:C18"/>
    <mergeCell ref="E16:G16"/>
    <mergeCell ref="E17:E19"/>
    <mergeCell ref="H16:K16"/>
    <mergeCell ref="H17:H19"/>
    <mergeCell ref="I5:K5"/>
    <mergeCell ref="I6:I8"/>
    <mergeCell ref="O5:R5"/>
    <mergeCell ref="O6:O8"/>
    <mergeCell ref="E5:F5"/>
    <mergeCell ref="G5:H5"/>
    <mergeCell ref="E6:E8"/>
    <mergeCell ref="G6:G8"/>
    <mergeCell ref="D4:H4"/>
    <mergeCell ref="A6:A7"/>
    <mergeCell ref="A9:A10"/>
    <mergeCell ref="A4:C4"/>
    <mergeCell ref="O16:P16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Julio Romero</cp:lastModifiedBy>
  <dcterms:created xsi:type="dcterms:W3CDTF">2014-05-14T22:37:57Z</dcterms:created>
  <dcterms:modified xsi:type="dcterms:W3CDTF">2015-12-30T12:38:48Z</dcterms:modified>
  <cp:category/>
  <cp:version/>
  <cp:contentType/>
  <cp:contentStatus/>
</cp:coreProperties>
</file>