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showInkAnnotation="0" autoCompressPictures="0"/>
  <bookViews>
    <workbookView xWindow="-24000" yWindow="580" windowWidth="22560" windowHeight="17600" tabRatio="500"/>
  </bookViews>
  <sheets>
    <sheet name="WILSON" sheetId="1" r:id="rId1"/>
    <sheet name="MARGULE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C12" i="1"/>
  <c r="C11" i="1"/>
  <c r="C23" i="1"/>
  <c r="C24" i="1"/>
  <c r="C26" i="1"/>
  <c r="F26" i="1"/>
  <c r="C15" i="1"/>
  <c r="C30" i="1"/>
  <c r="C27" i="1"/>
  <c r="F27" i="1"/>
  <c r="C16" i="1"/>
  <c r="C31" i="1"/>
  <c r="C32" i="1"/>
  <c r="F30" i="1"/>
  <c r="K31" i="2"/>
  <c r="L15" i="2"/>
  <c r="B26" i="2"/>
  <c r="G26" i="2"/>
  <c r="I26" i="2"/>
  <c r="E26" i="2"/>
  <c r="F26" i="2"/>
  <c r="H26" i="2"/>
  <c r="J26" i="2"/>
  <c r="K26" i="2"/>
  <c r="L26" i="2"/>
  <c r="B14" i="2"/>
  <c r="G14" i="2"/>
  <c r="I14" i="2"/>
  <c r="E14" i="2"/>
  <c r="F14" i="2"/>
  <c r="H14" i="2"/>
  <c r="J14" i="2"/>
  <c r="K14" i="2"/>
  <c r="L14" i="2"/>
  <c r="G16" i="2"/>
  <c r="I16" i="2"/>
  <c r="E16" i="2"/>
  <c r="F16" i="2"/>
  <c r="H16" i="2"/>
  <c r="J16" i="2"/>
  <c r="K16" i="2"/>
  <c r="L16" i="2"/>
  <c r="G17" i="2"/>
  <c r="I17" i="2"/>
  <c r="E17" i="2"/>
  <c r="F17" i="2"/>
  <c r="H17" i="2"/>
  <c r="J17" i="2"/>
  <c r="K17" i="2"/>
  <c r="L17" i="2"/>
  <c r="G18" i="2"/>
  <c r="I18" i="2"/>
  <c r="E18" i="2"/>
  <c r="F18" i="2"/>
  <c r="H18" i="2"/>
  <c r="J18" i="2"/>
  <c r="K18" i="2"/>
  <c r="L18" i="2"/>
  <c r="G19" i="2"/>
  <c r="I19" i="2"/>
  <c r="E19" i="2"/>
  <c r="F19" i="2"/>
  <c r="H19" i="2"/>
  <c r="J19" i="2"/>
  <c r="K19" i="2"/>
  <c r="L19" i="2"/>
  <c r="G20" i="2"/>
  <c r="I20" i="2"/>
  <c r="E20" i="2"/>
  <c r="F20" i="2"/>
  <c r="H20" i="2"/>
  <c r="J20" i="2"/>
  <c r="K20" i="2"/>
  <c r="L20" i="2"/>
  <c r="G21" i="2"/>
  <c r="I21" i="2"/>
  <c r="E21" i="2"/>
  <c r="F21" i="2"/>
  <c r="H21" i="2"/>
  <c r="J21" i="2"/>
  <c r="K21" i="2"/>
  <c r="L21" i="2"/>
  <c r="G22" i="2"/>
  <c r="I22" i="2"/>
  <c r="E22" i="2"/>
  <c r="F22" i="2"/>
  <c r="H22" i="2"/>
  <c r="J22" i="2"/>
  <c r="K22" i="2"/>
  <c r="L22" i="2"/>
  <c r="G23" i="2"/>
  <c r="I23" i="2"/>
  <c r="E23" i="2"/>
  <c r="F23" i="2"/>
  <c r="H23" i="2"/>
  <c r="J23" i="2"/>
  <c r="K23" i="2"/>
  <c r="L23" i="2"/>
  <c r="G24" i="2"/>
  <c r="I24" i="2"/>
  <c r="E24" i="2"/>
  <c r="F24" i="2"/>
  <c r="H24" i="2"/>
  <c r="J24" i="2"/>
  <c r="K24" i="2"/>
  <c r="L24" i="2"/>
  <c r="G25" i="2"/>
  <c r="I25" i="2"/>
  <c r="E25" i="2"/>
  <c r="F25" i="2"/>
  <c r="H25" i="2"/>
  <c r="J25" i="2"/>
  <c r="K25" i="2"/>
  <c r="L25" i="2"/>
  <c r="G15" i="2"/>
  <c r="I15" i="2"/>
  <c r="E15" i="2"/>
  <c r="F15" i="2"/>
  <c r="H15" i="2"/>
  <c r="J15" i="2"/>
  <c r="K15" i="2"/>
  <c r="C3" i="2"/>
  <c r="F31" i="1"/>
</calcChain>
</file>

<file path=xl/sharedStrings.xml><?xml version="1.0" encoding="utf-8"?>
<sst xmlns="http://schemas.openxmlformats.org/spreadsheetml/2006/main" count="70" uniqueCount="58">
  <si>
    <t>v1 (cm3 mol-1)</t>
  </si>
  <si>
    <t>x1</t>
  </si>
  <si>
    <t>x2</t>
  </si>
  <si>
    <t>Componente 1</t>
  </si>
  <si>
    <t>a</t>
  </si>
  <si>
    <t>b</t>
  </si>
  <si>
    <t>c</t>
  </si>
  <si>
    <t>Componente 2</t>
  </si>
  <si>
    <t>DESCRIPCION</t>
  </si>
  <si>
    <t>Agua</t>
  </si>
  <si>
    <t>v2 (cm3 mol-1)</t>
  </si>
  <si>
    <t>T (K)</t>
  </si>
  <si>
    <t>CONDICIONES</t>
  </si>
  <si>
    <t>P (atm)</t>
  </si>
  <si>
    <t>P1*(atm)</t>
  </si>
  <si>
    <t>P2*(atm)</t>
  </si>
  <si>
    <t>C1</t>
  </si>
  <si>
    <t>C2</t>
  </si>
  <si>
    <t>C3</t>
  </si>
  <si>
    <t>C4</t>
  </si>
  <si>
    <t>C5</t>
  </si>
  <si>
    <t>C6</t>
  </si>
  <si>
    <t>Acetona</t>
  </si>
  <si>
    <t>L21-L22</t>
  </si>
  <si>
    <t>L12-L11</t>
  </si>
  <si>
    <t>Parámetros Wilson (cal mol-1)</t>
  </si>
  <si>
    <t>LAMBDA12</t>
  </si>
  <si>
    <t>LAMBDA21</t>
  </si>
  <si>
    <t>LN(Gamma1)</t>
  </si>
  <si>
    <t>LN(Gamma2)</t>
  </si>
  <si>
    <t>Gamma1</t>
  </si>
  <si>
    <t>Gamma2</t>
  </si>
  <si>
    <t>Cálculo Método de Wilson</t>
  </si>
  <si>
    <t>Cálculo de Presiones parciales y fracciones molares de vapor</t>
  </si>
  <si>
    <t>P1 (atm)</t>
  </si>
  <si>
    <t>P2 (atm)</t>
  </si>
  <si>
    <t>y1</t>
  </si>
  <si>
    <t>y2</t>
  </si>
  <si>
    <t>dietil cetona</t>
  </si>
  <si>
    <t>n-hexano</t>
  </si>
  <si>
    <t>P1*(kPa)</t>
  </si>
  <si>
    <t>P2*(kPa)</t>
  </si>
  <si>
    <t>DATOS</t>
  </si>
  <si>
    <t>P (kPa)</t>
  </si>
  <si>
    <t>Ln(Gamma1)</t>
  </si>
  <si>
    <t>Ln(Gamma2)</t>
  </si>
  <si>
    <t>GE/(RT)</t>
  </si>
  <si>
    <t>GE/(RTx1x2)</t>
  </si>
  <si>
    <t>B-A</t>
  </si>
  <si>
    <t>A</t>
  </si>
  <si>
    <t>B</t>
  </si>
  <si>
    <t>PENDIENTE</t>
  </si>
  <si>
    <t>INTERCEPTO</t>
  </si>
  <si>
    <t>RESOLUCIÓN DEL EJEMPLO 12.1</t>
  </si>
  <si>
    <t>TEXTO Introducción a la Tewrmodinámica de Ingeniería Química</t>
  </si>
  <si>
    <t>Smith, Van Ness, Abbott</t>
  </si>
  <si>
    <t>Descripción del sistema Agua(1)-Acetona(2)</t>
  </si>
  <si>
    <t>METODO DE WILSON, variando la temperatura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</si>
</sst>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8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FF"/>
      <name val="Calibri"/>
      <scheme val="minor"/>
    </font>
    <font>
      <sz val="12"/>
      <color theme="0"/>
      <name val="Calibri"/>
      <family val="2"/>
      <scheme val="minor"/>
    </font>
    <font>
      <b/>
      <sz val="12"/>
      <color rgb="FF0000FF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5" borderId="0" xfId="0" applyFill="1"/>
    <xf numFmtId="0" fontId="2" fillId="5" borderId="0" xfId="0" applyFont="1" applyFill="1"/>
    <xf numFmtId="0" fontId="2" fillId="2" borderId="0" xfId="0" applyFont="1" applyFill="1"/>
    <xf numFmtId="0" fontId="0" fillId="2" borderId="0" xfId="0" applyFill="1" applyAlignment="1">
      <alignment horizontal="center"/>
    </xf>
    <xf numFmtId="0" fontId="2" fillId="3" borderId="0" xfId="0" applyFont="1" applyFill="1"/>
    <xf numFmtId="0" fontId="2" fillId="0" borderId="0" xfId="0" applyFont="1" applyFill="1"/>
    <xf numFmtId="0" fontId="2" fillId="0" borderId="0" xfId="0" applyFont="1"/>
    <xf numFmtId="0" fontId="2" fillId="4" borderId="0" xfId="0" applyFont="1" applyFill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6" borderId="0" xfId="0" applyFont="1" applyFill="1"/>
    <xf numFmtId="0" fontId="0" fillId="6" borderId="0" xfId="0" applyFill="1"/>
    <xf numFmtId="0" fontId="0" fillId="8" borderId="0" xfId="0" applyFill="1"/>
    <xf numFmtId="0" fontId="2" fillId="8" borderId="0" xfId="0" applyFont="1" applyFill="1"/>
    <xf numFmtId="0" fontId="2" fillId="9" borderId="0" xfId="0" applyFont="1" applyFill="1"/>
    <xf numFmtId="0" fontId="0" fillId="9" borderId="0" xfId="0" applyFill="1"/>
    <xf numFmtId="165" fontId="1" fillId="7" borderId="0" xfId="0" applyNumberFormat="1" applyFont="1" applyFill="1"/>
    <xf numFmtId="164" fontId="0" fillId="9" borderId="0" xfId="0" applyNumberFormat="1" applyFill="1"/>
    <xf numFmtId="0" fontId="0" fillId="6" borderId="1" xfId="0" applyFill="1" applyBorder="1"/>
    <xf numFmtId="0" fontId="0" fillId="4" borderId="1" xfId="0" applyFill="1" applyBorder="1"/>
    <xf numFmtId="0" fontId="0" fillId="3" borderId="1" xfId="0" applyFill="1" applyBorder="1"/>
    <xf numFmtId="0" fontId="0" fillId="2" borderId="1" xfId="0" applyFill="1" applyBorder="1"/>
    <xf numFmtId="0" fontId="0" fillId="5" borderId="1" xfId="0" applyFill="1" applyBorder="1"/>
    <xf numFmtId="0" fontId="0" fillId="5" borderId="0" xfId="0" applyFill="1" applyBorder="1"/>
    <xf numFmtId="0" fontId="5" fillId="0" borderId="0" xfId="0" applyFont="1" applyFill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165" fontId="5" fillId="0" borderId="6" xfId="0" applyNumberFormat="1" applyFont="1" applyFill="1" applyBorder="1"/>
    <xf numFmtId="165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/>
    <xf numFmtId="165" fontId="5" fillId="10" borderId="6" xfId="0" applyNumberFormat="1" applyFont="1" applyFill="1" applyBorder="1"/>
    <xf numFmtId="0" fontId="5" fillId="0" borderId="7" xfId="0" applyFont="1" applyBorder="1"/>
    <xf numFmtId="0" fontId="5" fillId="0" borderId="8" xfId="0" applyFont="1" applyBorder="1"/>
    <xf numFmtId="0" fontId="5" fillId="0" borderId="8" xfId="0" applyFont="1" applyBorder="1" applyAlignment="1">
      <alignment horizontal="right"/>
    </xf>
    <xf numFmtId="165" fontId="5" fillId="0" borderId="9" xfId="0" applyNumberFormat="1" applyFont="1" applyFill="1" applyBorder="1"/>
    <xf numFmtId="165" fontId="7" fillId="0" borderId="0" xfId="0" applyNumberFormat="1" applyFont="1" applyFill="1"/>
    <xf numFmtId="165" fontId="2" fillId="0" borderId="0" xfId="0" applyNumberFormat="1" applyFont="1"/>
    <xf numFmtId="0" fontId="6" fillId="11" borderId="0" xfId="0" applyFont="1" applyFill="1"/>
    <xf numFmtId="0" fontId="1" fillId="11" borderId="0" xfId="0" applyFont="1" applyFill="1"/>
    <xf numFmtId="165" fontId="0" fillId="0" borderId="0" xfId="0" applyNumberFormat="1"/>
    <xf numFmtId="165" fontId="1" fillId="7" borderId="1" xfId="0" applyNumberFormat="1" applyFont="1" applyFill="1" applyBorder="1"/>
    <xf numFmtId="0" fontId="6" fillId="0" borderId="0" xfId="0" applyFont="1" applyFill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GE/(RTx1x2)</c:v>
          </c:tx>
          <c:spPr>
            <a:ln w="47625">
              <a:noFill/>
            </a:ln>
            <a:effectLst/>
          </c:spPr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/>
            </c:spPr>
          </c:marker>
          <c:trendline>
            <c:spPr>
              <a:ln>
                <a:solidFill>
                  <a:srgbClr val="0000FF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0545192475940507"/>
                  <c:y val="-0.265216081860735"/>
                </c:manualLayout>
              </c:layout>
              <c:numFmt formatCode="General" sourceLinked="0"/>
            </c:trendlineLbl>
          </c:trendline>
          <c:xVal>
            <c:numRef>
              <c:f>MARGULES!$C$15:$C$25</c:f>
              <c:numCache>
                <c:formatCode>General</c:formatCode>
                <c:ptCount val="11"/>
                <c:pt idx="0">
                  <c:v>0.063</c:v>
                </c:pt>
                <c:pt idx="1">
                  <c:v>0.248</c:v>
                </c:pt>
                <c:pt idx="2">
                  <c:v>0.372</c:v>
                </c:pt>
                <c:pt idx="3">
                  <c:v>0.443</c:v>
                </c:pt>
                <c:pt idx="4">
                  <c:v>0.508</c:v>
                </c:pt>
                <c:pt idx="5">
                  <c:v>0.561</c:v>
                </c:pt>
                <c:pt idx="6">
                  <c:v>0.64</c:v>
                </c:pt>
                <c:pt idx="7">
                  <c:v>0.702</c:v>
                </c:pt>
                <c:pt idx="8">
                  <c:v>0.763</c:v>
                </c:pt>
                <c:pt idx="9">
                  <c:v>0.834</c:v>
                </c:pt>
                <c:pt idx="10">
                  <c:v>0.874</c:v>
                </c:pt>
              </c:numCache>
            </c:numRef>
          </c:xVal>
          <c:yVal>
            <c:numRef>
              <c:f>MARGULES!$L$15:$L$25</c:f>
              <c:numCache>
                <c:formatCode>0.000</c:formatCode>
                <c:ptCount val="11"/>
                <c:pt idx="0">
                  <c:v>1.481194220359689</c:v>
                </c:pt>
                <c:pt idx="1">
                  <c:v>1.113776371112768</c:v>
                </c:pt>
                <c:pt idx="2">
                  <c:v>0.955340031859516</c:v>
                </c:pt>
                <c:pt idx="3">
                  <c:v>0.972150499751488</c:v>
                </c:pt>
                <c:pt idx="4">
                  <c:v>1.042767094809108</c:v>
                </c:pt>
                <c:pt idx="5">
                  <c:v>0.976980962225276</c:v>
                </c:pt>
                <c:pt idx="6">
                  <c:v>0.869150412089671</c:v>
                </c:pt>
                <c:pt idx="7">
                  <c:v>0.99288564929528</c:v>
                </c:pt>
                <c:pt idx="8">
                  <c:v>0.908737235618232</c:v>
                </c:pt>
                <c:pt idx="9">
                  <c:v>0.739836892103111</c:v>
                </c:pt>
                <c:pt idx="10">
                  <c:v>0.844277776834957</c:v>
                </c:pt>
              </c:numCache>
            </c:numRef>
          </c:yVal>
          <c:smooth val="0"/>
        </c:ser>
        <c:ser>
          <c:idx val="1"/>
          <c:order val="1"/>
          <c:tx>
            <c:v>Ln(Gamma1)</c:v>
          </c:tx>
          <c:spPr>
            <a:ln w="47625">
              <a:noFill/>
            </a:ln>
          </c:spPr>
          <c:marker>
            <c:symbol val="x"/>
            <c:size val="9"/>
          </c:marker>
          <c:xVal>
            <c:numRef>
              <c:f>MARGULES!$C$15:$C$26</c:f>
              <c:numCache>
                <c:formatCode>General</c:formatCode>
                <c:ptCount val="12"/>
                <c:pt idx="0">
                  <c:v>0.063</c:v>
                </c:pt>
                <c:pt idx="1">
                  <c:v>0.248</c:v>
                </c:pt>
                <c:pt idx="2">
                  <c:v>0.372</c:v>
                </c:pt>
                <c:pt idx="3">
                  <c:v>0.443</c:v>
                </c:pt>
                <c:pt idx="4">
                  <c:v>0.508</c:v>
                </c:pt>
                <c:pt idx="5">
                  <c:v>0.561</c:v>
                </c:pt>
                <c:pt idx="6">
                  <c:v>0.64</c:v>
                </c:pt>
                <c:pt idx="7">
                  <c:v>0.702</c:v>
                </c:pt>
                <c:pt idx="8">
                  <c:v>0.763</c:v>
                </c:pt>
                <c:pt idx="9">
                  <c:v>0.834</c:v>
                </c:pt>
                <c:pt idx="10">
                  <c:v>0.874</c:v>
                </c:pt>
                <c:pt idx="11">
                  <c:v>1.0</c:v>
                </c:pt>
              </c:numCache>
            </c:numRef>
          </c:xVal>
          <c:yVal>
            <c:numRef>
              <c:f>MARGULES!$I$15:$I$26</c:f>
              <c:numCache>
                <c:formatCode>0.000</c:formatCode>
                <c:ptCount val="12"/>
                <c:pt idx="0">
                  <c:v>0.900784150699307</c:v>
                </c:pt>
                <c:pt idx="1">
                  <c:v>0.471923191435416</c:v>
                </c:pt>
                <c:pt idx="2">
                  <c:v>0.320503740187359</c:v>
                </c:pt>
                <c:pt idx="3">
                  <c:v>0.277826905203051</c:v>
                </c:pt>
                <c:pt idx="4">
                  <c:v>0.257116491517785</c:v>
                </c:pt>
                <c:pt idx="5">
                  <c:v>0.189757931558658</c:v>
                </c:pt>
                <c:pt idx="6">
                  <c:v>0.123427992405975</c:v>
                </c:pt>
                <c:pt idx="7">
                  <c:v>0.129194464647002</c:v>
                </c:pt>
                <c:pt idx="8">
                  <c:v>0.0717266615926494</c:v>
                </c:pt>
                <c:pt idx="9">
                  <c:v>0.0160940550841168</c:v>
                </c:pt>
                <c:pt idx="10">
                  <c:v>0.0273584530867454</c:v>
                </c:pt>
                <c:pt idx="11" formatCode="General">
                  <c:v>0.0</c:v>
                </c:pt>
              </c:numCache>
            </c:numRef>
          </c:yVal>
          <c:smooth val="0"/>
        </c:ser>
        <c:ser>
          <c:idx val="2"/>
          <c:order val="2"/>
          <c:tx>
            <c:v>Ln(Gamma2)</c:v>
          </c:tx>
          <c:spPr>
            <a:ln w="47625">
              <a:noFill/>
            </a:ln>
          </c:spPr>
          <c:marker>
            <c:symbol val="x"/>
            <c:size val="9"/>
          </c:marker>
          <c:xVal>
            <c:numRef>
              <c:f>MARGULES!$C$14:$C$25</c:f>
              <c:numCache>
                <c:formatCode>General</c:formatCode>
                <c:ptCount val="12"/>
                <c:pt idx="0">
                  <c:v>0.0</c:v>
                </c:pt>
                <c:pt idx="1">
                  <c:v>0.063</c:v>
                </c:pt>
                <c:pt idx="2">
                  <c:v>0.248</c:v>
                </c:pt>
                <c:pt idx="3">
                  <c:v>0.372</c:v>
                </c:pt>
                <c:pt idx="4">
                  <c:v>0.443</c:v>
                </c:pt>
                <c:pt idx="5">
                  <c:v>0.508</c:v>
                </c:pt>
                <c:pt idx="6">
                  <c:v>0.561</c:v>
                </c:pt>
                <c:pt idx="7">
                  <c:v>0.64</c:v>
                </c:pt>
                <c:pt idx="8">
                  <c:v>0.702</c:v>
                </c:pt>
                <c:pt idx="9">
                  <c:v>0.763</c:v>
                </c:pt>
                <c:pt idx="10">
                  <c:v>0.834</c:v>
                </c:pt>
                <c:pt idx="11">
                  <c:v>0.874</c:v>
                </c:pt>
              </c:numCache>
            </c:numRef>
          </c:xVal>
          <c:yVal>
            <c:numRef>
              <c:f>MARGULES!$J$14:$J$25</c:f>
              <c:numCache>
                <c:formatCode>0.000</c:formatCode>
                <c:ptCount val="12"/>
                <c:pt idx="0" formatCode="General">
                  <c:v>0.0</c:v>
                </c:pt>
                <c:pt idx="1">
                  <c:v>0.0327502396243292</c:v>
                </c:pt>
                <c:pt idx="2">
                  <c:v>0.120582296051946</c:v>
                </c:pt>
                <c:pt idx="3">
                  <c:v>0.165533957855406</c:v>
                </c:pt>
                <c:pt idx="4">
                  <c:v>0.209698005312796</c:v>
                </c:pt>
                <c:pt idx="5">
                  <c:v>0.264247680725964</c:v>
                </c:pt>
                <c:pt idx="6">
                  <c:v>0.305593837793785</c:v>
                </c:pt>
                <c:pt idx="7">
                  <c:v>0.336828721682323</c:v>
                </c:pt>
                <c:pt idx="8">
                  <c:v>0.392661718482483</c:v>
                </c:pt>
                <c:pt idx="9">
                  <c:v>0.462449030628224</c:v>
                </c:pt>
                <c:pt idx="10">
                  <c:v>0.536165884037167</c:v>
                </c:pt>
                <c:pt idx="11">
                  <c:v>0.548126649986963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814136"/>
        <c:axId val="2077819896"/>
      </c:scatterChart>
      <c:valAx>
        <c:axId val="2077814136"/>
        <c:scaling>
          <c:orientation val="minMax"/>
          <c:max val="1.0"/>
        </c:scaling>
        <c:delete val="0"/>
        <c:axPos val="b"/>
        <c:majorGridlines/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x1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77819896"/>
        <c:crosses val="autoZero"/>
        <c:crossBetween val="midCat"/>
      </c:valAx>
      <c:valAx>
        <c:axId val="2077819896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gE/(RTx1x2)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778141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P-x1</c:v>
          </c:tx>
          <c:spPr>
            <a:ln w="47625">
              <a:solidFill>
                <a:schemeClr val="accent5">
                  <a:lumMod val="75000"/>
                </a:schemeClr>
              </a:solidFill>
            </a:ln>
          </c:spPr>
          <c:marker>
            <c:symbol val="circle"/>
            <c:size val="8"/>
          </c:marker>
          <c:xVal>
            <c:numRef>
              <c:f>MARGULES!$C$14:$C$26</c:f>
              <c:numCache>
                <c:formatCode>General</c:formatCode>
                <c:ptCount val="13"/>
                <c:pt idx="0">
                  <c:v>0.0</c:v>
                </c:pt>
                <c:pt idx="1">
                  <c:v>0.063</c:v>
                </c:pt>
                <c:pt idx="2">
                  <c:v>0.248</c:v>
                </c:pt>
                <c:pt idx="3">
                  <c:v>0.372</c:v>
                </c:pt>
                <c:pt idx="4">
                  <c:v>0.443</c:v>
                </c:pt>
                <c:pt idx="5">
                  <c:v>0.508</c:v>
                </c:pt>
                <c:pt idx="6">
                  <c:v>0.561</c:v>
                </c:pt>
                <c:pt idx="7">
                  <c:v>0.64</c:v>
                </c:pt>
                <c:pt idx="8">
                  <c:v>0.702</c:v>
                </c:pt>
                <c:pt idx="9">
                  <c:v>0.763</c:v>
                </c:pt>
                <c:pt idx="10">
                  <c:v>0.834</c:v>
                </c:pt>
                <c:pt idx="11">
                  <c:v>0.874</c:v>
                </c:pt>
                <c:pt idx="12">
                  <c:v>1.0</c:v>
                </c:pt>
              </c:numCache>
            </c:numRef>
          </c:xVal>
          <c:yVal>
            <c:numRef>
              <c:f>MARGULES!$B$14:$B$26</c:f>
              <c:numCache>
                <c:formatCode>General</c:formatCode>
                <c:ptCount val="13"/>
                <c:pt idx="0">
                  <c:v>90.15000000000001</c:v>
                </c:pt>
                <c:pt idx="1">
                  <c:v>91.78</c:v>
                </c:pt>
                <c:pt idx="2">
                  <c:v>88.01</c:v>
                </c:pt>
                <c:pt idx="3">
                  <c:v>81.67</c:v>
                </c:pt>
                <c:pt idx="4">
                  <c:v>78.89</c:v>
                </c:pt>
                <c:pt idx="5">
                  <c:v>76.82</c:v>
                </c:pt>
                <c:pt idx="6">
                  <c:v>73.39</c:v>
                </c:pt>
                <c:pt idx="7">
                  <c:v>66.45</c:v>
                </c:pt>
                <c:pt idx="8">
                  <c:v>62.95</c:v>
                </c:pt>
                <c:pt idx="9">
                  <c:v>57.7</c:v>
                </c:pt>
                <c:pt idx="10">
                  <c:v>50.16</c:v>
                </c:pt>
                <c:pt idx="11">
                  <c:v>45.7</c:v>
                </c:pt>
                <c:pt idx="12">
                  <c:v>29.0</c:v>
                </c:pt>
              </c:numCache>
            </c:numRef>
          </c:yVal>
          <c:smooth val="1"/>
        </c:ser>
        <c:ser>
          <c:idx val="1"/>
          <c:order val="1"/>
          <c:tx>
            <c:v>P-y1</c:v>
          </c:tx>
          <c:spPr>
            <a:ln w="4762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circle"/>
            <c:size val="8"/>
          </c:marker>
          <c:xVal>
            <c:numRef>
              <c:f>MARGULES!$D$14:$D$26</c:f>
              <c:numCache>
                <c:formatCode>General</c:formatCode>
                <c:ptCount val="13"/>
                <c:pt idx="0">
                  <c:v>0.0</c:v>
                </c:pt>
                <c:pt idx="1">
                  <c:v>0.049</c:v>
                </c:pt>
                <c:pt idx="2">
                  <c:v>0.131</c:v>
                </c:pt>
                <c:pt idx="3">
                  <c:v>0.182</c:v>
                </c:pt>
                <c:pt idx="4">
                  <c:v>0.215</c:v>
                </c:pt>
                <c:pt idx="5">
                  <c:v>0.248</c:v>
                </c:pt>
                <c:pt idx="6">
                  <c:v>0.268</c:v>
                </c:pt>
                <c:pt idx="7">
                  <c:v>0.316</c:v>
                </c:pt>
                <c:pt idx="8">
                  <c:v>0.368</c:v>
                </c:pt>
                <c:pt idx="9">
                  <c:v>0.412</c:v>
                </c:pt>
                <c:pt idx="10">
                  <c:v>0.49</c:v>
                </c:pt>
                <c:pt idx="11">
                  <c:v>0.57</c:v>
                </c:pt>
                <c:pt idx="12">
                  <c:v>1.0</c:v>
                </c:pt>
              </c:numCache>
            </c:numRef>
          </c:xVal>
          <c:yVal>
            <c:numRef>
              <c:f>MARGULES!$B$14:$B$26</c:f>
              <c:numCache>
                <c:formatCode>General</c:formatCode>
                <c:ptCount val="13"/>
                <c:pt idx="0">
                  <c:v>90.15000000000001</c:v>
                </c:pt>
                <c:pt idx="1">
                  <c:v>91.78</c:v>
                </c:pt>
                <c:pt idx="2">
                  <c:v>88.01</c:v>
                </c:pt>
                <c:pt idx="3">
                  <c:v>81.67</c:v>
                </c:pt>
                <c:pt idx="4">
                  <c:v>78.89</c:v>
                </c:pt>
                <c:pt idx="5">
                  <c:v>76.82</c:v>
                </c:pt>
                <c:pt idx="6">
                  <c:v>73.39</c:v>
                </c:pt>
                <c:pt idx="7">
                  <c:v>66.45</c:v>
                </c:pt>
                <c:pt idx="8">
                  <c:v>62.95</c:v>
                </c:pt>
                <c:pt idx="9">
                  <c:v>57.7</c:v>
                </c:pt>
                <c:pt idx="10">
                  <c:v>50.16</c:v>
                </c:pt>
                <c:pt idx="11">
                  <c:v>45.7</c:v>
                </c:pt>
                <c:pt idx="12">
                  <c:v>29.0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623176"/>
        <c:axId val="2064621048"/>
      </c:scatterChart>
      <c:valAx>
        <c:axId val="2077623176"/>
        <c:scaling>
          <c:orientation val="minMax"/>
          <c:max val="1.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x1,</a:t>
                </a:r>
                <a:r>
                  <a:rPr lang="es-ES" baseline="0"/>
                  <a:t> </a:t>
                </a:r>
                <a:r>
                  <a:rPr lang="es-ES"/>
                  <a:t>y1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64621048"/>
        <c:crosses val="autoZero"/>
        <c:crossBetween val="midCat"/>
      </c:valAx>
      <c:valAx>
        <c:axId val="2064621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P (kPa)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776231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27</xdr:row>
      <xdr:rowOff>25400</xdr:rowOff>
    </xdr:from>
    <xdr:to>
      <xdr:col>7</xdr:col>
      <xdr:colOff>800100</xdr:colOff>
      <xdr:row>45</xdr:row>
      <xdr:rowOff>177800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152400</xdr:colOff>
      <xdr:row>12</xdr:row>
      <xdr:rowOff>12700</xdr:rowOff>
    </xdr:from>
    <xdr:to>
      <xdr:col>18</xdr:col>
      <xdr:colOff>25400</xdr:colOff>
      <xdr:row>29</xdr:row>
      <xdr:rowOff>38100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2"/>
  <sheetViews>
    <sheetView tabSelected="1" zoomScale="125" zoomScaleNormal="125" zoomScalePageLayoutView="125" workbookViewId="0">
      <selection activeCell="C9" sqref="C9"/>
    </sheetView>
  </sheetViews>
  <sheetFormatPr baseColWidth="10" defaultRowHeight="15" x14ac:dyDescent="0"/>
  <cols>
    <col min="2" max="2" width="14" customWidth="1"/>
    <col min="3" max="3" width="9.83203125" customWidth="1"/>
    <col min="4" max="4" width="12.1640625" customWidth="1"/>
    <col min="5" max="5" width="14.33203125" customWidth="1"/>
  </cols>
  <sheetData>
    <row r="2" spans="2:11">
      <c r="B2" s="6" t="s">
        <v>12</v>
      </c>
      <c r="C2" s="5"/>
      <c r="F2" s="47" t="s">
        <v>57</v>
      </c>
      <c r="G2" s="46"/>
      <c r="H2" s="46"/>
      <c r="I2" s="46"/>
    </row>
    <row r="3" spans="2:11">
      <c r="B3" s="6" t="s">
        <v>11</v>
      </c>
      <c r="C3" s="27">
        <v>313</v>
      </c>
      <c r="F3" s="46" t="s">
        <v>56</v>
      </c>
      <c r="G3" s="46"/>
      <c r="H3" s="46"/>
      <c r="I3" s="46"/>
    </row>
    <row r="4" spans="2:11">
      <c r="B4" s="6" t="s">
        <v>13</v>
      </c>
      <c r="C4" s="49">
        <v>0.14499999999999999</v>
      </c>
      <c r="D4" s="48"/>
    </row>
    <row r="7" spans="2:11">
      <c r="B7" s="1"/>
      <c r="C7" s="1"/>
      <c r="D7" s="7" t="s">
        <v>8</v>
      </c>
    </row>
    <row r="8" spans="2:11">
      <c r="B8" s="7" t="s">
        <v>1</v>
      </c>
      <c r="C8" s="26">
        <v>0.99060000000000004</v>
      </c>
      <c r="D8" s="8" t="s">
        <v>9</v>
      </c>
      <c r="F8" s="50"/>
      <c r="G8" s="50"/>
    </row>
    <row r="9" spans="2:11">
      <c r="B9" s="7" t="s">
        <v>2</v>
      </c>
      <c r="C9" s="26">
        <f>1-C8</f>
        <v>9.3999999999999639E-3</v>
      </c>
      <c r="D9" s="8" t="s">
        <v>22</v>
      </c>
    </row>
    <row r="10" spans="2:11">
      <c r="F10" s="13" t="s">
        <v>4</v>
      </c>
      <c r="G10" s="13" t="s">
        <v>5</v>
      </c>
      <c r="H10" s="13" t="s">
        <v>6</v>
      </c>
    </row>
    <row r="11" spans="2:11">
      <c r="B11" s="9" t="s">
        <v>0</v>
      </c>
      <c r="C11" s="2">
        <f>F11+G11*C3+H11*C3^2</f>
        <v>18.34526</v>
      </c>
      <c r="D11" s="2"/>
      <c r="E11" s="9" t="s">
        <v>3</v>
      </c>
      <c r="F11" s="25">
        <v>22.886890000000001</v>
      </c>
      <c r="G11" s="25">
        <v>-3.6420000000000001E-2</v>
      </c>
      <c r="H11" s="25">
        <v>6.9999999999999994E-5</v>
      </c>
    </row>
    <row r="12" spans="2:11">
      <c r="B12" s="9" t="s">
        <v>10</v>
      </c>
      <c r="C12" s="2">
        <f>F12+G12*C3+H12*C3^2</f>
        <v>74.268169999999998</v>
      </c>
      <c r="D12" s="2"/>
      <c r="E12" s="9" t="s">
        <v>7</v>
      </c>
      <c r="F12" s="25">
        <v>30.35427</v>
      </c>
      <c r="G12" s="25">
        <v>0.22167999999999999</v>
      </c>
      <c r="H12" s="25">
        <v>-2.5999999999999998E-4</v>
      </c>
    </row>
    <row r="13" spans="2:11">
      <c r="B13" s="10"/>
      <c r="C13" s="4"/>
      <c r="D13" s="4"/>
      <c r="E13" s="4"/>
      <c r="F13" s="4"/>
      <c r="G13" s="4"/>
      <c r="H13" s="4"/>
    </row>
    <row r="14" spans="2:11">
      <c r="B14" s="11"/>
      <c r="F14" s="14" t="s">
        <v>16</v>
      </c>
      <c r="G14" s="14" t="s">
        <v>17</v>
      </c>
      <c r="H14" s="14" t="s">
        <v>18</v>
      </c>
      <c r="I14" s="14" t="s">
        <v>19</v>
      </c>
      <c r="J14" s="14" t="s">
        <v>20</v>
      </c>
      <c r="K14" s="14" t="s">
        <v>21</v>
      </c>
    </row>
    <row r="15" spans="2:11">
      <c r="B15" s="12" t="s">
        <v>14</v>
      </c>
      <c r="C15" s="3">
        <f>EXP(F15+(G15/(H15+C3))+I15*C3+J15*C3^2+K15*LN(C3))</f>
        <v>7.3305045458637058E-2</v>
      </c>
      <c r="D15" s="3"/>
      <c r="E15" s="12" t="s">
        <v>3</v>
      </c>
      <c r="F15" s="24">
        <v>70.434700000000007</v>
      </c>
      <c r="G15" s="24">
        <v>-7362.6980999999996</v>
      </c>
      <c r="H15" s="24">
        <v>0</v>
      </c>
      <c r="I15" s="24">
        <v>7.0000000000000001E-3</v>
      </c>
      <c r="J15" s="24">
        <v>0</v>
      </c>
      <c r="K15" s="24">
        <v>-9</v>
      </c>
    </row>
    <row r="16" spans="2:11">
      <c r="B16" s="12" t="s">
        <v>15</v>
      </c>
      <c r="C16" s="3">
        <f>EXP(F16+(G16/(H16+C3))+I16*C3+J16*C3^2+K16*LN(C3))</f>
        <v>0.547543467786062</v>
      </c>
      <c r="D16" s="3"/>
      <c r="E16" s="12" t="s">
        <v>7</v>
      </c>
      <c r="F16" s="24">
        <v>3.2157</v>
      </c>
      <c r="G16" s="24">
        <v>-3969.2217999999998</v>
      </c>
      <c r="H16" s="24">
        <v>0</v>
      </c>
      <c r="I16" s="24">
        <v>-8.3999999999999995E-3</v>
      </c>
      <c r="J16" s="24">
        <v>0</v>
      </c>
      <c r="K16" s="24">
        <v>2</v>
      </c>
    </row>
    <row r="18" spans="2:6">
      <c r="B18" s="15" t="s">
        <v>25</v>
      </c>
      <c r="C18" s="16"/>
      <c r="D18" s="16"/>
    </row>
    <row r="19" spans="2:6">
      <c r="B19" s="15" t="s">
        <v>24</v>
      </c>
      <c r="C19" s="23">
        <v>1494.37</v>
      </c>
      <c r="D19" s="16"/>
    </row>
    <row r="20" spans="2:6">
      <c r="B20" s="15" t="s">
        <v>23</v>
      </c>
      <c r="C20" s="23">
        <v>467.46</v>
      </c>
      <c r="D20" s="16"/>
    </row>
    <row r="21" spans="2:6">
      <c r="B21" s="10"/>
      <c r="C21" s="4"/>
      <c r="D21" s="4"/>
    </row>
    <row r="22" spans="2:6">
      <c r="B22" s="18" t="s">
        <v>32</v>
      </c>
      <c r="C22" s="17"/>
      <c r="D22" s="17"/>
      <c r="E22" s="17"/>
      <c r="F22" s="17"/>
    </row>
    <row r="23" spans="2:6">
      <c r="B23" s="18" t="s">
        <v>26</v>
      </c>
      <c r="C23" s="17">
        <f>(C12/C11)*EXP(-C19/(1.987*C3))</f>
        <v>0.36623523544965386</v>
      </c>
      <c r="D23" s="17"/>
      <c r="E23" s="17"/>
      <c r="F23" s="17"/>
    </row>
    <row r="24" spans="2:6">
      <c r="B24" s="18" t="s">
        <v>27</v>
      </c>
      <c r="C24" s="17">
        <f>(C11/C12)*EXP(-C20/(1.987*C3))</f>
        <v>0.11649137777565127</v>
      </c>
      <c r="D24" s="17"/>
      <c r="E24" s="17"/>
      <c r="F24" s="17"/>
    </row>
    <row r="25" spans="2:6">
      <c r="B25" s="17"/>
      <c r="C25" s="17"/>
      <c r="D25" s="17"/>
      <c r="E25" s="17"/>
      <c r="F25" s="17"/>
    </row>
    <row r="26" spans="2:6">
      <c r="B26" s="18" t="s">
        <v>28</v>
      </c>
      <c r="C26" s="17">
        <f>-LN(C8+C23*C9)+C9*(C23/(C8+C23*C9)-C24/(C9+C24*C8))</f>
        <v>6.6400160222386886E-4</v>
      </c>
      <c r="D26" s="17"/>
      <c r="E26" s="18" t="s">
        <v>30</v>
      </c>
      <c r="F26" s="17">
        <f>EXP(C26)</f>
        <v>1.0006642221000888</v>
      </c>
    </row>
    <row r="27" spans="2:6">
      <c r="B27" s="18" t="s">
        <v>29</v>
      </c>
      <c r="C27" s="17">
        <f>-LN(C9+C24*C8)-C8*(C23/(C8+C23*C9)-C24/(C9+C24*C8))</f>
        <v>2.6407824153174264</v>
      </c>
      <c r="D27" s="17"/>
      <c r="E27" s="18" t="s">
        <v>31</v>
      </c>
      <c r="F27" s="17">
        <f>EXP(C27)</f>
        <v>14.024172043258952</v>
      </c>
    </row>
    <row r="29" spans="2:6">
      <c r="B29" s="19" t="s">
        <v>33</v>
      </c>
      <c r="C29" s="20"/>
      <c r="D29" s="20"/>
      <c r="E29" s="20"/>
      <c r="F29" s="20"/>
    </row>
    <row r="30" spans="2:6">
      <c r="B30" s="19" t="s">
        <v>34</v>
      </c>
      <c r="C30" s="22">
        <f>C8*F26*C15</f>
        <v>7.2664211168753837E-2</v>
      </c>
      <c r="D30" s="20"/>
      <c r="E30" s="20" t="s">
        <v>36</v>
      </c>
      <c r="F30" s="20">
        <f>C30/C32</f>
        <v>0.50166757004892226</v>
      </c>
    </row>
    <row r="31" spans="2:6">
      <c r="B31" s="19" t="s">
        <v>35</v>
      </c>
      <c r="C31" s="22">
        <f>C9*F27*C16</f>
        <v>7.2181131657906614E-2</v>
      </c>
      <c r="D31" s="20"/>
      <c r="E31" s="20" t="s">
        <v>37</v>
      </c>
      <c r="F31" s="20">
        <f>C31/C32</f>
        <v>0.49833242995107779</v>
      </c>
    </row>
    <row r="32" spans="2:6">
      <c r="B32" s="19" t="s">
        <v>13</v>
      </c>
      <c r="C32" s="21">
        <f>C30+C31</f>
        <v>0.14484534282666045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1"/>
  <sheetViews>
    <sheetView workbookViewId="0">
      <selection activeCell="K15" sqref="K15"/>
    </sheetView>
  </sheetViews>
  <sheetFormatPr baseColWidth="10" defaultRowHeight="15" x14ac:dyDescent="0"/>
  <cols>
    <col min="3" max="3" width="12.6640625" customWidth="1"/>
    <col min="9" max="10" width="12" customWidth="1"/>
    <col min="12" max="12" width="13.6640625" customWidth="1"/>
  </cols>
  <sheetData>
    <row r="2" spans="2:12">
      <c r="B2" s="6" t="s">
        <v>12</v>
      </c>
      <c r="C2" s="5"/>
      <c r="E2" s="47" t="s">
        <v>53</v>
      </c>
      <c r="F2" s="46"/>
      <c r="G2" s="46"/>
      <c r="H2" s="46"/>
      <c r="I2" s="46"/>
    </row>
    <row r="3" spans="2:12">
      <c r="B3" s="6" t="s">
        <v>11</v>
      </c>
      <c r="C3" s="28">
        <f>273+65</f>
        <v>338</v>
      </c>
      <c r="E3" s="46" t="s">
        <v>54</v>
      </c>
      <c r="F3" s="46"/>
      <c r="G3" s="46"/>
      <c r="H3" s="46"/>
      <c r="I3" s="46"/>
    </row>
    <row r="4" spans="2:12">
      <c r="E4" s="46" t="s">
        <v>55</v>
      </c>
      <c r="F4" s="46"/>
      <c r="G4" s="46"/>
      <c r="H4" s="46"/>
      <c r="I4" s="46"/>
    </row>
    <row r="5" spans="2:12">
      <c r="B5" s="1"/>
      <c r="C5" s="7" t="s">
        <v>8</v>
      </c>
    </row>
    <row r="6" spans="2:12">
      <c r="B6" s="7">
        <v>1</v>
      </c>
      <c r="C6" s="8" t="s">
        <v>38</v>
      </c>
    </row>
    <row r="7" spans="2:12">
      <c r="B7" s="7">
        <v>2</v>
      </c>
      <c r="C7" s="8" t="s">
        <v>39</v>
      </c>
    </row>
    <row r="8" spans="2:12">
      <c r="B8" s="10"/>
      <c r="C8" s="4"/>
      <c r="D8" s="4"/>
      <c r="E8" s="4"/>
      <c r="F8" s="4"/>
      <c r="G8" s="4"/>
      <c r="H8" s="4"/>
    </row>
    <row r="9" spans="2:12">
      <c r="B9" s="12" t="s">
        <v>40</v>
      </c>
      <c r="C9" s="3">
        <v>29</v>
      </c>
    </row>
    <row r="10" spans="2:12">
      <c r="B10" s="12" t="s">
        <v>41</v>
      </c>
      <c r="C10" s="3">
        <v>90.15</v>
      </c>
    </row>
    <row r="11" spans="2:12">
      <c r="B11" s="10"/>
      <c r="C11" s="4"/>
      <c r="D11" s="4"/>
    </row>
    <row r="12" spans="2:12" ht="16" thickBot="1">
      <c r="B12" s="9" t="s">
        <v>42</v>
      </c>
      <c r="C12" s="2"/>
      <c r="D12" s="2"/>
    </row>
    <row r="13" spans="2:12">
      <c r="B13" s="13" t="s">
        <v>43</v>
      </c>
      <c r="C13" s="13" t="s">
        <v>1</v>
      </c>
      <c r="D13" s="13" t="s">
        <v>36</v>
      </c>
      <c r="E13" s="30" t="s">
        <v>2</v>
      </c>
      <c r="F13" s="31" t="s">
        <v>37</v>
      </c>
      <c r="G13" s="31" t="s">
        <v>30</v>
      </c>
      <c r="H13" s="31" t="s">
        <v>31</v>
      </c>
      <c r="I13" s="31" t="s">
        <v>44</v>
      </c>
      <c r="J13" s="31" t="s">
        <v>45</v>
      </c>
      <c r="K13" s="31" t="s">
        <v>46</v>
      </c>
      <c r="L13" s="32" t="s">
        <v>47</v>
      </c>
    </row>
    <row r="14" spans="2:12">
      <c r="B14" s="2">
        <f>C10</f>
        <v>90.15</v>
      </c>
      <c r="C14" s="2">
        <v>0</v>
      </c>
      <c r="D14" s="2">
        <v>0</v>
      </c>
      <c r="E14" s="33">
        <f>1-C14</f>
        <v>1</v>
      </c>
      <c r="F14" s="34">
        <f>1-D14</f>
        <v>1</v>
      </c>
      <c r="G14" s="35" t="e">
        <f>D14*B14/(C14*C9)</f>
        <v>#DIV/0!</v>
      </c>
      <c r="H14" s="35">
        <f>F14*B14/(E14*C10)</f>
        <v>1</v>
      </c>
      <c r="I14" s="35" t="e">
        <f>LN(G14)</f>
        <v>#DIV/0!</v>
      </c>
      <c r="J14" s="35">
        <f>LN(H14)</f>
        <v>0</v>
      </c>
      <c r="K14" s="34" t="e">
        <f>C14*I14+E14*J14</f>
        <v>#DIV/0!</v>
      </c>
      <c r="L14" s="36" t="e">
        <f>K14/(C14*E14)</f>
        <v>#DIV/0!</v>
      </c>
    </row>
    <row r="15" spans="2:12">
      <c r="B15" s="2">
        <v>91.78</v>
      </c>
      <c r="C15" s="2">
        <v>6.3E-2</v>
      </c>
      <c r="D15" s="2">
        <v>4.9000000000000002E-2</v>
      </c>
      <c r="E15" s="33">
        <f t="shared" ref="E15:E26" si="0">1-C15</f>
        <v>0.93700000000000006</v>
      </c>
      <c r="F15" s="34">
        <f t="shared" ref="F15:F26" si="1">1-D15</f>
        <v>0.95099999999999996</v>
      </c>
      <c r="G15" s="37">
        <f>D15*B15/(C15*C9)</f>
        <v>2.4615325670498089</v>
      </c>
      <c r="H15" s="37">
        <f>F15*B15/(E15*C10)</f>
        <v>1.0332924315042342</v>
      </c>
      <c r="I15" s="37">
        <f t="shared" ref="I15:I26" si="2">LN(G15)</f>
        <v>0.90078415069930751</v>
      </c>
      <c r="J15" s="37">
        <f t="shared" ref="J15:J26" si="3">LN(H15)</f>
        <v>3.2750239624329193E-2</v>
      </c>
      <c r="K15" s="38">
        <f t="shared" ref="K15:K26" si="4">C15*I15+E15*J15</f>
        <v>8.7436376022052828E-2</v>
      </c>
      <c r="L15" s="39">
        <f>K15/(C15*E15)</f>
        <v>1.4811942203596893</v>
      </c>
    </row>
    <row r="16" spans="2:12">
      <c r="B16" s="2">
        <v>88.01</v>
      </c>
      <c r="C16" s="2">
        <v>0.248</v>
      </c>
      <c r="D16" s="2">
        <v>0.13100000000000001</v>
      </c>
      <c r="E16" s="33">
        <f t="shared" si="0"/>
        <v>0.752</v>
      </c>
      <c r="F16" s="34">
        <f t="shared" si="1"/>
        <v>0.86899999999999999</v>
      </c>
      <c r="G16" s="37">
        <f>D16*B16/(C16*C9)</f>
        <v>1.6030742491657397</v>
      </c>
      <c r="H16" s="37">
        <f>F16*B16/(E16*C10)</f>
        <v>1.128153579731181</v>
      </c>
      <c r="I16" s="37">
        <f t="shared" si="2"/>
        <v>0.47192319143541572</v>
      </c>
      <c r="J16" s="37">
        <f t="shared" si="3"/>
        <v>0.12058229605194641</v>
      </c>
      <c r="K16" s="38">
        <f t="shared" si="4"/>
        <v>0.2077148381070468</v>
      </c>
      <c r="L16" s="39">
        <f t="shared" ref="L16:L26" si="5">K16/(C16*E16)</f>
        <v>1.1137763711127682</v>
      </c>
    </row>
    <row r="17" spans="2:12">
      <c r="B17" s="2">
        <v>81.67</v>
      </c>
      <c r="C17" s="2">
        <v>0.372</v>
      </c>
      <c r="D17" s="2">
        <v>0.182</v>
      </c>
      <c r="E17" s="33">
        <f t="shared" si="0"/>
        <v>0.628</v>
      </c>
      <c r="F17" s="34">
        <f t="shared" si="1"/>
        <v>0.81800000000000006</v>
      </c>
      <c r="G17" s="37">
        <f>D17*B17/(C17*C9)</f>
        <v>1.3778216536892842</v>
      </c>
      <c r="H17" s="37">
        <f>F17*B17/(E17*C10)</f>
        <v>1.1800230330906381</v>
      </c>
      <c r="I17" s="37">
        <f t="shared" si="2"/>
        <v>0.32050374018735894</v>
      </c>
      <c r="J17" s="37">
        <f t="shared" si="3"/>
        <v>0.16553395785540642</v>
      </c>
      <c r="K17" s="38">
        <f t="shared" si="4"/>
        <v>0.22318271688289276</v>
      </c>
      <c r="L17" s="39">
        <f t="shared" si="5"/>
        <v>0.95534003185951633</v>
      </c>
    </row>
    <row r="18" spans="2:12">
      <c r="B18" s="2">
        <v>78.89</v>
      </c>
      <c r="C18" s="2">
        <v>0.443</v>
      </c>
      <c r="D18" s="2">
        <v>0.215</v>
      </c>
      <c r="E18" s="33">
        <f t="shared" si="0"/>
        <v>0.55699999999999994</v>
      </c>
      <c r="F18" s="34">
        <f t="shared" si="1"/>
        <v>0.78500000000000003</v>
      </c>
      <c r="G18" s="37">
        <f>D18*B18/(C18*C9)</f>
        <v>1.3202576476998522</v>
      </c>
      <c r="H18" s="37">
        <f>F18*B18/(E18*C10)</f>
        <v>1.2333055519874616</v>
      </c>
      <c r="I18" s="37">
        <f t="shared" si="2"/>
        <v>0.27782690520305148</v>
      </c>
      <c r="J18" s="37">
        <f t="shared" si="3"/>
        <v>0.20969800531279642</v>
      </c>
      <c r="K18" s="38">
        <f t="shared" si="4"/>
        <v>0.23987910796417938</v>
      </c>
      <c r="L18" s="39">
        <f t="shared" si="5"/>
        <v>0.97215049975148804</v>
      </c>
    </row>
    <row r="19" spans="2:12">
      <c r="B19" s="2">
        <v>76.819999999999993</v>
      </c>
      <c r="C19" s="2">
        <v>0.50800000000000001</v>
      </c>
      <c r="D19" s="2">
        <v>0.248</v>
      </c>
      <c r="E19" s="33">
        <f t="shared" si="0"/>
        <v>0.49199999999999999</v>
      </c>
      <c r="F19" s="34">
        <f t="shared" si="1"/>
        <v>0.752</v>
      </c>
      <c r="G19" s="37">
        <f>D19*B19/(C19*C9)</f>
        <v>1.2931957643225631</v>
      </c>
      <c r="H19" s="37">
        <f>F19*B19/(E19*C10)</f>
        <v>1.3024507483011603</v>
      </c>
      <c r="I19" s="37">
        <f t="shared" si="2"/>
        <v>0.25711649151778498</v>
      </c>
      <c r="J19" s="37">
        <f t="shared" si="3"/>
        <v>0.26424768072596422</v>
      </c>
      <c r="K19" s="38">
        <f t="shared" si="4"/>
        <v>0.26062503660820918</v>
      </c>
      <c r="L19" s="39">
        <f t="shared" si="5"/>
        <v>1.0427670948091079</v>
      </c>
    </row>
    <row r="20" spans="2:12">
      <c r="B20" s="2">
        <v>73.39</v>
      </c>
      <c r="C20" s="2">
        <v>0.56100000000000005</v>
      </c>
      <c r="D20" s="2">
        <v>0.26800000000000002</v>
      </c>
      <c r="E20" s="33">
        <f t="shared" si="0"/>
        <v>0.43899999999999995</v>
      </c>
      <c r="F20" s="34">
        <f t="shared" si="1"/>
        <v>0.73199999999999998</v>
      </c>
      <c r="G20" s="37">
        <f>D20*B20/(C20*C9)</f>
        <v>1.2089569119183723</v>
      </c>
      <c r="H20" s="37">
        <f>F20*B20/(E20*C10)</f>
        <v>1.3574308574547358</v>
      </c>
      <c r="I20" s="37">
        <f t="shared" si="2"/>
        <v>0.18975793155865769</v>
      </c>
      <c r="J20" s="37">
        <f t="shared" si="3"/>
        <v>0.30559383779378546</v>
      </c>
      <c r="K20" s="38">
        <f t="shared" si="4"/>
        <v>0.24060989439587877</v>
      </c>
      <c r="L20" s="39">
        <f t="shared" si="5"/>
        <v>0.97698096222527608</v>
      </c>
    </row>
    <row r="21" spans="2:12">
      <c r="B21" s="2">
        <v>66.45</v>
      </c>
      <c r="C21" s="2">
        <v>0.64</v>
      </c>
      <c r="D21" s="2">
        <v>0.316</v>
      </c>
      <c r="E21" s="33">
        <f t="shared" si="0"/>
        <v>0.36</v>
      </c>
      <c r="F21" s="34">
        <f t="shared" si="1"/>
        <v>0.68399999999999994</v>
      </c>
      <c r="G21" s="37">
        <f>D21*B21/(C21*C9)</f>
        <v>1.1313685344827586</v>
      </c>
      <c r="H21" s="37">
        <f>F21*B21/(E21*C10)</f>
        <v>1.4004991680532446</v>
      </c>
      <c r="I21" s="37">
        <f t="shared" si="2"/>
        <v>0.12342799240597491</v>
      </c>
      <c r="J21" s="37">
        <f t="shared" si="3"/>
        <v>0.33682872168232281</v>
      </c>
      <c r="K21" s="38">
        <f t="shared" si="4"/>
        <v>0.20025225494546015</v>
      </c>
      <c r="L21" s="39">
        <f t="shared" si="5"/>
        <v>0.86915041208967081</v>
      </c>
    </row>
    <row r="22" spans="2:12">
      <c r="B22" s="2">
        <v>62.95</v>
      </c>
      <c r="C22" s="2">
        <v>0.70199999999999996</v>
      </c>
      <c r="D22" s="2">
        <v>0.36799999999999999</v>
      </c>
      <c r="E22" s="33">
        <f t="shared" si="0"/>
        <v>0.29800000000000004</v>
      </c>
      <c r="F22" s="34">
        <f t="shared" si="1"/>
        <v>0.63200000000000001</v>
      </c>
      <c r="G22" s="37">
        <f>D22*B22/(C22*C9)</f>
        <v>1.1379113861872485</v>
      </c>
      <c r="H22" s="37">
        <f>F22*B22/(E22*C10)</f>
        <v>1.4809173376214884</v>
      </c>
      <c r="I22" s="37">
        <f t="shared" si="2"/>
        <v>0.12919446464700218</v>
      </c>
      <c r="J22" s="37">
        <f t="shared" si="3"/>
        <v>0.39266171848248282</v>
      </c>
      <c r="K22" s="38">
        <f t="shared" si="4"/>
        <v>0.20770770628997542</v>
      </c>
      <c r="L22" s="39">
        <f t="shared" si="5"/>
        <v>0.99288564929528</v>
      </c>
    </row>
    <row r="23" spans="2:12">
      <c r="B23" s="2">
        <v>57.7</v>
      </c>
      <c r="C23" s="2">
        <v>0.76300000000000001</v>
      </c>
      <c r="D23" s="2">
        <v>0.41199999999999998</v>
      </c>
      <c r="E23" s="33">
        <f t="shared" si="0"/>
        <v>0.23699999999999999</v>
      </c>
      <c r="F23" s="34">
        <f t="shared" si="1"/>
        <v>0.58800000000000008</v>
      </c>
      <c r="G23" s="37">
        <f>D23*B23/(C23*C9)</f>
        <v>1.0743616396257967</v>
      </c>
      <c r="H23" s="37">
        <f>F23*B23/(E23*C10)</f>
        <v>1.5879581850221505</v>
      </c>
      <c r="I23" s="37">
        <f t="shared" si="2"/>
        <v>7.1726661592649357E-2</v>
      </c>
      <c r="J23" s="37">
        <f t="shared" si="3"/>
        <v>0.46244903062822357</v>
      </c>
      <c r="K23" s="38">
        <f t="shared" si="4"/>
        <v>0.16432786305408045</v>
      </c>
      <c r="L23" s="39">
        <f t="shared" si="5"/>
        <v>0.90873723561823172</v>
      </c>
    </row>
    <row r="24" spans="2:12">
      <c r="B24" s="2">
        <v>50.16</v>
      </c>
      <c r="C24" s="2">
        <v>0.83399999999999996</v>
      </c>
      <c r="D24" s="2">
        <v>0.49</v>
      </c>
      <c r="E24" s="33">
        <f t="shared" si="0"/>
        <v>0.16600000000000004</v>
      </c>
      <c r="F24" s="34">
        <f t="shared" si="1"/>
        <v>0.51</v>
      </c>
      <c r="G24" s="37">
        <f>D24*B24/(C24*C9)</f>
        <v>1.0162242619697346</v>
      </c>
      <c r="H24" s="37">
        <f>F24*B24/(E24*C10)</f>
        <v>1.7094400898101552</v>
      </c>
      <c r="I24" s="37">
        <f t="shared" si="2"/>
        <v>1.6094055084116796E-2</v>
      </c>
      <c r="J24" s="37">
        <f t="shared" si="3"/>
        <v>0.53616588403716681</v>
      </c>
      <c r="K24" s="38">
        <f t="shared" si="4"/>
        <v>0.10242597869032312</v>
      </c>
      <c r="L24" s="39">
        <f t="shared" si="5"/>
        <v>0.7398368921031111</v>
      </c>
    </row>
    <row r="25" spans="2:12">
      <c r="B25" s="2">
        <v>45.7</v>
      </c>
      <c r="C25" s="2">
        <v>0.874</v>
      </c>
      <c r="D25" s="2">
        <v>0.56999999999999995</v>
      </c>
      <c r="E25" s="33">
        <f t="shared" si="0"/>
        <v>0.126</v>
      </c>
      <c r="F25" s="34">
        <f t="shared" si="1"/>
        <v>0.43000000000000005</v>
      </c>
      <c r="G25" s="37">
        <f>D25*B25/(C25*C9)</f>
        <v>1.027736131934033</v>
      </c>
      <c r="H25" s="37">
        <f>F25*B25/(E25*C10)</f>
        <v>1.7300090677794506</v>
      </c>
      <c r="I25" s="37">
        <f t="shared" si="2"/>
        <v>2.7358453086745393E-2</v>
      </c>
      <c r="J25" s="37">
        <f t="shared" si="3"/>
        <v>0.54812664998696292</v>
      </c>
      <c r="K25" s="38">
        <f t="shared" si="4"/>
        <v>9.2975245896172801E-2</v>
      </c>
      <c r="L25" s="39">
        <f t="shared" si="5"/>
        <v>0.84427777683495697</v>
      </c>
    </row>
    <row r="26" spans="2:12" ht="16" thickBot="1">
      <c r="B26" s="2">
        <f>C9</f>
        <v>29</v>
      </c>
      <c r="C26" s="2">
        <v>1</v>
      </c>
      <c r="D26" s="2">
        <v>1</v>
      </c>
      <c r="E26" s="40">
        <f t="shared" si="0"/>
        <v>0</v>
      </c>
      <c r="F26" s="41">
        <f t="shared" si="1"/>
        <v>0</v>
      </c>
      <c r="G26" s="42">
        <f>D26*B26/(C26*C9)</f>
        <v>1</v>
      </c>
      <c r="H26" s="42" t="e">
        <f>F26*B26/(E26*C10)</f>
        <v>#DIV/0!</v>
      </c>
      <c r="I26" s="42">
        <f t="shared" si="2"/>
        <v>0</v>
      </c>
      <c r="J26" s="42" t="e">
        <f t="shared" si="3"/>
        <v>#DIV/0!</v>
      </c>
      <c r="K26" s="41" t="e">
        <f t="shared" si="4"/>
        <v>#DIV/0!</v>
      </c>
      <c r="L26" s="43" t="e">
        <f t="shared" si="5"/>
        <v>#DIV/0!</v>
      </c>
    </row>
    <row r="29" spans="2:12">
      <c r="I29" s="11" t="s">
        <v>51</v>
      </c>
      <c r="J29" t="s">
        <v>48</v>
      </c>
      <c r="K29" s="29">
        <v>-0.65600000000000003</v>
      </c>
    </row>
    <row r="30" spans="2:12">
      <c r="I30" s="11" t="s">
        <v>52</v>
      </c>
      <c r="J30" s="11" t="s">
        <v>49</v>
      </c>
      <c r="K30" s="44">
        <v>1.3489</v>
      </c>
    </row>
    <row r="31" spans="2:12">
      <c r="J31" s="11" t="s">
        <v>50</v>
      </c>
      <c r="K31" s="45">
        <f>K30+K29</f>
        <v>0.69289999999999996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WILSON</vt:lpstr>
      <vt:lpstr>MARGULES</vt:lpstr>
    </vt:vector>
  </TitlesOfParts>
  <Company>USACH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Romero</dc:creator>
  <cp:lastModifiedBy>Julio Romero</cp:lastModifiedBy>
  <dcterms:created xsi:type="dcterms:W3CDTF">2014-06-11T11:30:58Z</dcterms:created>
  <dcterms:modified xsi:type="dcterms:W3CDTF">2015-12-30T11:24:46Z</dcterms:modified>
</cp:coreProperties>
</file>